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2935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M22"/>
  <c r="L22"/>
  <c r="K22"/>
  <c r="J22"/>
  <c r="I22"/>
  <c r="H22"/>
  <c r="G22"/>
  <c r="F22"/>
  <c r="E22"/>
  <c r="D22"/>
  <c r="C22"/>
  <c r="O22" s="1"/>
  <c r="N21"/>
  <c r="M21"/>
  <c r="L21"/>
  <c r="K21"/>
  <c r="J21"/>
  <c r="I21"/>
  <c r="H21"/>
  <c r="G21"/>
  <c r="F21"/>
  <c r="E21"/>
  <c r="D21"/>
  <c r="C21"/>
  <c r="O21" s="1"/>
  <c r="O19"/>
  <c r="O18"/>
  <c r="O17"/>
  <c r="C16"/>
  <c r="O16" s="1"/>
  <c r="O15"/>
  <c r="O14"/>
  <c r="N9"/>
  <c r="M9"/>
  <c r="L9"/>
  <c r="K9"/>
  <c r="J9"/>
  <c r="I9"/>
  <c r="H9"/>
  <c r="G9"/>
  <c r="F9"/>
  <c r="E9"/>
  <c r="D9"/>
  <c r="C9"/>
  <c r="O9" s="1"/>
  <c r="O8"/>
  <c r="O7"/>
  <c r="K6"/>
  <c r="E6"/>
  <c r="D6"/>
  <c r="O6" s="1"/>
  <c r="G4"/>
  <c r="E4"/>
  <c r="D4"/>
  <c r="O4" s="1"/>
  <c r="O10" s="1"/>
  <c r="O23" l="1"/>
  <c r="C28" s="1"/>
</calcChain>
</file>

<file path=xl/sharedStrings.xml><?xml version="1.0" encoding="utf-8"?>
<sst xmlns="http://schemas.openxmlformats.org/spreadsheetml/2006/main" count="74" uniqueCount="55">
  <si>
    <t>Адрес: Конституции, дом  34 2017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</si>
  <si>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</si>
  <si>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</si>
  <si>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</si>
  <si>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</si>
  <si>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</si>
  <si>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</si>
  <si>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</si>
  <si>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</si>
  <si>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</si>
  <si>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</si>
  <si>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</si>
  <si>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</si>
  <si>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</si>
  <si>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</si>
  <si>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</si>
  <si>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ООО "Техник" </t>
  </si>
  <si>
    <t>Виды работ</t>
  </si>
  <si>
    <t>Замена участка кабеля - 8 п.м.; Выключат. - 1 шт.; Патрон - 3 шт. в подвале</t>
  </si>
  <si>
    <t>Демонтаж стальной трубы Д 15 - 4 м.; Прокладка трубопровода ПП Ду 20 - 4 м. в кв. 67; Демонтаж стальной трубы Ду 57 - 20 м.; Прокладка трубопровода ПП Ду 50 - 20 м. в подвале</t>
  </si>
  <si>
    <t>Замена участка кабеля - 20 п.м.; Замена патронов - 3 шт.; Замена выключателя - 1 шт. в подвале; Демонтаж чугунной трубы Ду 110 - 9,5 м.; Прокладка трубопровода КНС из ПП Ду 110 - 9,5 м. в подвале</t>
  </si>
  <si>
    <t>Прокладка трубопровода - 2 м.; Прокладка трубопровода - 2 м.; Демонтаж стальной трубы - 2 м.; Демонтаж стальной трубы - 2 м. в кв. 73</t>
  </si>
  <si>
    <t>Врезка вентиля ПП Ду 32 - 14 шт.; Демонтаж стальной трубы Ду 20 - 2 м.; Демонтаж стальной трубы Ду 32 - 46; Демонтаж стальной трубы Ду 40 - 24 м. в подвале; пакетных выкл. - 20 шт.; Замена дефектных участков провода - 10 п.м.; Установка дист. реек - 0,6 п.м.; Очистка "РЩ" от пыли, посторонних предметов; Проверка правильности подключения электрич. счетчиков подъезд 1; Замена выкл. - 2 шт. в кв. 56</t>
  </si>
  <si>
    <t xml:space="preserve">Очистка "РЩ" от пыли и посторонних предметов, Проверка правильности подключения эл. счетчиков в квартирах; Замена дефектных участков провода - 12 п.м.; Замена пакетных выкл. - 40 шт.; Замена выкл. - 23 шт. 4 подъезд; Очистка "РЩ" от пыли, посторонних предметов; Проверка правильности подкл. эл. счетчиков в квартирах; Замена днфектных участков провода - 20 п.м.; Замена пакетных выкл. - 20 шт.; Замена выкл. - 25 шт.; Проверка проводки </t>
  </si>
  <si>
    <t>Демонтаж стальной трубы Ду 32 - 4 м.; Прокладка трубопровода ПП Ду 32 - 4 м. в подвале; Демонтаж стальной трубы Ду 32 - 2 м.; Прокладка трубопровода ПП Ду 32 - 2 м.; Врезка вентиля Ду 32 - 1 шт. в подвале</t>
  </si>
  <si>
    <t xml:space="preserve">Спил под корень более 400 мм Ива выше 5 м - 1 шт.; Распил на чурки - 1,3 куб.м.; Погрузка своими силами вручную - 0,8 т.; Вывоз на машине; Обрезка Ивы Д более 250 мм - 1 шт.; Распил на чурки - 0,9 куб.м.; Вывоз на машине; Погрузка своими силами - 0,5 т. </t>
  </si>
  <si>
    <t>Врезка вентиля Ду 15 - 1 шт.; Демонтаж стальной трубы Ду 20 - 4 м.; Прокладка трубопровода ПП Ду 20 - 4 м. в подвале; Прокладка трубопровода ПП Ду 25 - 4 м.; Демонтаж стальной трубы Ду 25 - 4 м. в кв. 46</t>
  </si>
  <si>
    <t>Врезка вентиля Ду 20 - 1 шт.; Демонтаж стальной трубы Ду 20 - 2 м.; Прокладка трубопровода ПП Ду 20 - 2 м. в кв. 3,7</t>
  </si>
  <si>
    <t>Прокладка трубопровода КНС из ПП Ду 110 - 3 м.; Демонтаж чугунной трубы Ду 110 - 3м.; Демонтаж стальной трубы Ду25 - 4 м.; Прокладка трубопровода ПП Ду 32 - 4м. в кв. 63,66,67</t>
  </si>
  <si>
    <t>Смена остекления оконных переплетов - 3 кв.м.</t>
  </si>
  <si>
    <t>Материалы</t>
  </si>
  <si>
    <t>Комплексное техническое обслуживание лифтов и ЛДСС</t>
  </si>
  <si>
    <t>Курганлифт; Ураллифтналадка</t>
  </si>
  <si>
    <t>Работа по обеспечению вывоза бытовых отходов</t>
  </si>
  <si>
    <t xml:space="preserve">Чистый двор (КГМ, без ТБО) 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</si>
  <si>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</si>
  <si>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Итого:</t>
  </si>
  <si>
    <t xml:space="preserve">Техническое обслуживание узла учета тепловой энергии </t>
  </si>
  <si>
    <t>Шумков Н.А.</t>
  </si>
  <si>
    <t>Чистка вент шахт</t>
  </si>
  <si>
    <t>ИП Коба М А</t>
  </si>
  <si>
    <t>Дезинсекция подвального помещения</t>
  </si>
  <si>
    <t>Курганский центр дезинфекции ООО</t>
  </si>
  <si>
    <t>Услуги по благоустройству территории</t>
  </si>
  <si>
    <t>ИП Соколов А.В.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</si>
  <si>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</si>
  <si>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</si>
  <si>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</si>
  <si>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</si>
  <si>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</si>
  <si>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Начислено</t>
  </si>
  <si>
    <t>Оплачено</t>
  </si>
  <si>
    <t xml:space="preserve">Остаток на начало 01.01.2018г. </t>
  </si>
  <si>
    <t xml:space="preserve">площадь </t>
  </si>
  <si>
    <t>л/сч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</si>
</sst>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indexed="2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4" fillId="0" borderId="3" xfId="5" applyNumberFormat="1" applyFont="1" applyBorder="1" applyAlignment="1">
      <alignment horizontal="center" vertical="center"/>
    </xf>
    <xf numFmtId="164" fontId="4" fillId="0" borderId="1" xfId="5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</cellXfs>
  <cellStyles count="6">
    <cellStyle name="Обычный" xfId="0" builtinId="0"/>
    <cellStyle name="Обычный 2" xfId="2"/>
    <cellStyle name="Обычный_3-20а" xfId="4"/>
    <cellStyle name="Обычный_5-3" xfId="5"/>
    <cellStyle name="Обычный_Кр-1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sqref="A1:XFD1048576"/>
    </sheetView>
  </sheetViews>
  <sheetFormatPr defaultRowHeight="15"/>
  <cols>
    <col min="1" max="1" width="32.85546875" customWidth="1"/>
    <col min="2" max="2" width="17.85546875" customWidth="1"/>
    <col min="3" max="3" width="16.28515625" customWidth="1"/>
    <col min="4" max="4" width="14" customWidth="1"/>
    <col min="5" max="5" width="14.85546875" customWidth="1"/>
    <col min="6" max="6" width="11.140625" customWidth="1"/>
    <col min="7" max="7" width="28.140625" customWidth="1"/>
    <col min="8" max="8" width="30.5703125" customWidth="1"/>
    <col min="9" max="9" width="15.85546875" customWidth="1"/>
    <col min="10" max="10" width="18.42578125" customWidth="1"/>
    <col min="11" max="11" width="18.28515625" customWidth="1"/>
    <col min="12" max="12" width="12" customWidth="1"/>
    <col min="13" max="13" width="13" customWidth="1"/>
    <col min="14" max="14" width="11" customWidth="1"/>
    <col min="15" max="15" width="14.570312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</row>
    <row r="4" spans="1:15" ht="155.25" customHeight="1">
      <c r="A4" s="6" t="s">
        <v>15</v>
      </c>
      <c r="B4" s="7" t="s">
        <v>16</v>
      </c>
      <c r="C4" s="8">
        <v>521</v>
      </c>
      <c r="D4" s="9">
        <f>2709+11986</f>
        <v>14695</v>
      </c>
      <c r="E4" s="10">
        <f>1116+2400</f>
        <v>3516</v>
      </c>
      <c r="F4" s="11">
        <v>2423</v>
      </c>
      <c r="G4" s="11">
        <f>32910+15384</f>
        <v>48294</v>
      </c>
      <c r="H4" s="10">
        <v>19855</v>
      </c>
      <c r="I4" s="10">
        <v>3542</v>
      </c>
      <c r="J4" s="12">
        <v>2809</v>
      </c>
      <c r="K4" s="13">
        <v>5919</v>
      </c>
      <c r="L4" s="11">
        <v>2569</v>
      </c>
      <c r="M4" s="11">
        <v>2466</v>
      </c>
      <c r="N4" s="14">
        <v>659</v>
      </c>
      <c r="O4" s="15">
        <f>SUM(C4:N4)</f>
        <v>107268</v>
      </c>
    </row>
    <row r="5" spans="1:15" ht="291" customHeight="1">
      <c r="A5" s="6" t="s">
        <v>17</v>
      </c>
      <c r="B5" s="7"/>
      <c r="C5" s="8" t="s">
        <v>18</v>
      </c>
      <c r="D5" s="16" t="s">
        <v>19</v>
      </c>
      <c r="E5" s="17" t="s">
        <v>20</v>
      </c>
      <c r="F5" s="17" t="s">
        <v>21</v>
      </c>
      <c r="G5" s="18" t="s">
        <v>22</v>
      </c>
      <c r="H5" s="19" t="s">
        <v>23</v>
      </c>
      <c r="I5" s="18" t="s">
        <v>24</v>
      </c>
      <c r="J5" s="18" t="s">
        <v>25</v>
      </c>
      <c r="K5" s="20" t="s">
        <v>26</v>
      </c>
      <c r="L5" s="18" t="s">
        <v>27</v>
      </c>
      <c r="M5" s="20" t="s">
        <v>28</v>
      </c>
      <c r="N5" s="21" t="s">
        <v>29</v>
      </c>
      <c r="O5" s="15"/>
    </row>
    <row r="6" spans="1:15" ht="15.75">
      <c r="A6" s="6" t="s">
        <v>30</v>
      </c>
      <c r="B6" s="22"/>
      <c r="C6" s="22"/>
      <c r="D6" s="22">
        <f>6227+238.44</f>
        <v>6465.44</v>
      </c>
      <c r="E6" s="9">
        <f>223.87+2199.34</f>
        <v>2423.21</v>
      </c>
      <c r="F6" s="3">
        <v>569.15</v>
      </c>
      <c r="G6" s="23">
        <v>20053.849999999999</v>
      </c>
      <c r="H6" s="23">
        <v>5753.68</v>
      </c>
      <c r="I6" s="24">
        <v>1144.7</v>
      </c>
      <c r="J6" s="24">
        <v>335.28</v>
      </c>
      <c r="K6" s="25">
        <f>464.86+602.29</f>
        <v>1067.1500000000001</v>
      </c>
      <c r="L6" s="24">
        <v>2386.59</v>
      </c>
      <c r="M6" s="25"/>
      <c r="N6" s="26"/>
      <c r="O6" s="15">
        <f>SUM(B6:N6)</f>
        <v>40199.050000000003</v>
      </c>
    </row>
    <row r="7" spans="1:15" ht="47.25">
      <c r="A7" s="6" t="s">
        <v>31</v>
      </c>
      <c r="B7" s="22" t="s">
        <v>32</v>
      </c>
      <c r="C7" s="22"/>
      <c r="D7" s="22"/>
      <c r="E7" s="27"/>
      <c r="F7" s="28"/>
      <c r="G7" s="28"/>
      <c r="H7" s="18"/>
      <c r="I7" s="18"/>
      <c r="J7" s="18"/>
      <c r="K7" s="18"/>
      <c r="L7" s="18"/>
      <c r="M7" s="18"/>
      <c r="N7" s="18"/>
      <c r="O7" s="15">
        <f>SUM(C7:N7)</f>
        <v>0</v>
      </c>
    </row>
    <row r="8" spans="1:15" ht="31.5">
      <c r="A8" s="6" t="s">
        <v>33</v>
      </c>
      <c r="B8" s="8" t="s">
        <v>34</v>
      </c>
      <c r="C8" s="8"/>
      <c r="D8" s="8"/>
      <c r="E8" s="9">
        <v>198</v>
      </c>
      <c r="F8" s="9">
        <v>730.4</v>
      </c>
      <c r="G8" s="9"/>
      <c r="H8" s="9"/>
      <c r="I8" s="9"/>
      <c r="J8" s="9"/>
      <c r="K8" s="9"/>
      <c r="L8" s="9"/>
      <c r="M8" s="9"/>
      <c r="N8" s="9"/>
      <c r="O8" s="29">
        <f>SUM(C8:N8)</f>
        <v>928.4</v>
      </c>
    </row>
    <row r="9" spans="1:15" ht="94.5">
      <c r="A9" s="22" t="s">
        <v>35</v>
      </c>
      <c r="B9" s="8"/>
      <c r="C9" s="8">
        <f>3548.1*4.1</f>
        <v>14547.21</v>
      </c>
      <c r="D9" s="8">
        <f t="shared" ref="D9:N9" si="0">3548.1*4.1</f>
        <v>14547.21</v>
      </c>
      <c r="E9" s="8">
        <f t="shared" si="0"/>
        <v>14547.21</v>
      </c>
      <c r="F9" s="8">
        <f t="shared" si="0"/>
        <v>14547.21</v>
      </c>
      <c r="G9" s="8">
        <f t="shared" si="0"/>
        <v>14547.21</v>
      </c>
      <c r="H9" s="8">
        <f t="shared" si="0"/>
        <v>14547.21</v>
      </c>
      <c r="I9" s="8">
        <f t="shared" si="0"/>
        <v>14547.21</v>
      </c>
      <c r="J9" s="8">
        <f t="shared" si="0"/>
        <v>14547.21</v>
      </c>
      <c r="K9" s="8">
        <f t="shared" si="0"/>
        <v>14547.21</v>
      </c>
      <c r="L9" s="8">
        <f t="shared" si="0"/>
        <v>14547.21</v>
      </c>
      <c r="M9" s="8">
        <f t="shared" si="0"/>
        <v>14547.21</v>
      </c>
      <c r="N9" s="8">
        <f t="shared" si="0"/>
        <v>14547.21</v>
      </c>
      <c r="O9" s="15">
        <f>SUM(C9:N9)</f>
        <v>174566.51999999993</v>
      </c>
    </row>
    <row r="10" spans="1:15" ht="15.75">
      <c r="A10" s="30" t="s">
        <v>36</v>
      </c>
      <c r="B10" s="30"/>
      <c r="C10" s="30"/>
      <c r="D10" s="30"/>
      <c r="E10" s="30"/>
      <c r="F10" s="30"/>
      <c r="G10" s="15"/>
      <c r="H10" s="15"/>
      <c r="I10" s="15"/>
      <c r="J10" s="15"/>
      <c r="K10" s="15"/>
      <c r="L10" s="15"/>
      <c r="M10" s="15"/>
      <c r="N10" s="15"/>
      <c r="O10" s="15">
        <f>SUM(O4:O9)</f>
        <v>322961.96999999991</v>
      </c>
    </row>
    <row r="11" spans="1:15" ht="15.7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3" t="s">
        <v>1</v>
      </c>
      <c r="B13" s="3"/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 t="s">
        <v>14</v>
      </c>
    </row>
    <row r="14" spans="1:15" ht="110.25">
      <c r="A14" s="6" t="s">
        <v>15</v>
      </c>
      <c r="B14" s="8" t="s">
        <v>16</v>
      </c>
      <c r="C14" s="9">
        <v>12454</v>
      </c>
      <c r="D14" s="9">
        <v>12454</v>
      </c>
      <c r="E14" s="9">
        <v>12454</v>
      </c>
      <c r="F14" s="9">
        <v>12454</v>
      </c>
      <c r="G14" s="9">
        <v>12454</v>
      </c>
      <c r="H14" s="9">
        <v>12454</v>
      </c>
      <c r="I14" s="9">
        <v>12454</v>
      </c>
      <c r="J14" s="9">
        <v>12454</v>
      </c>
      <c r="K14" s="9">
        <v>12454</v>
      </c>
      <c r="L14" s="9">
        <v>12454</v>
      </c>
      <c r="M14" s="9">
        <v>12454</v>
      </c>
      <c r="N14" s="9">
        <v>12454</v>
      </c>
      <c r="O14" s="15">
        <f>N14+M14+L14+K14+J14+I14+H14+G14+F14+E14+D14+C14</f>
        <v>149448</v>
      </c>
    </row>
    <row r="15" spans="1:15" ht="31.5">
      <c r="A15" s="6" t="s">
        <v>37</v>
      </c>
      <c r="B15" s="8" t="s">
        <v>38</v>
      </c>
      <c r="C15" s="31">
        <v>1000</v>
      </c>
      <c r="D15" s="9">
        <v>1000</v>
      </c>
      <c r="E15" s="9">
        <v>1000</v>
      </c>
      <c r="F15" s="9">
        <v>1000</v>
      </c>
      <c r="G15" s="9">
        <v>1000</v>
      </c>
      <c r="H15" s="9">
        <v>1000</v>
      </c>
      <c r="I15" s="9">
        <v>1000</v>
      </c>
      <c r="J15" s="9">
        <v>1000</v>
      </c>
      <c r="K15" s="9">
        <v>1000</v>
      </c>
      <c r="L15" s="9">
        <v>1000</v>
      </c>
      <c r="M15" s="9">
        <v>1000</v>
      </c>
      <c r="N15" s="9">
        <v>1000</v>
      </c>
      <c r="O15" s="15">
        <f t="shared" ref="O15:O18" si="1">SUM(C15:N15)</f>
        <v>12000</v>
      </c>
    </row>
    <row r="16" spans="1:15" ht="15.75">
      <c r="A16" s="32" t="s">
        <v>39</v>
      </c>
      <c r="B16" s="8" t="s">
        <v>40</v>
      </c>
      <c r="C16" s="8">
        <f>500+700</f>
        <v>1200</v>
      </c>
      <c r="D16" s="8"/>
      <c r="E16" s="8"/>
      <c r="F16" s="8"/>
      <c r="G16" s="4"/>
      <c r="H16" s="4"/>
      <c r="I16" s="9"/>
      <c r="J16" s="9"/>
      <c r="K16" s="4"/>
      <c r="L16" s="31"/>
      <c r="M16" s="33"/>
      <c r="N16" s="9"/>
      <c r="O16" s="29">
        <f t="shared" si="1"/>
        <v>1200</v>
      </c>
    </row>
    <row r="17" spans="1:15" ht="66.75" customHeight="1">
      <c r="A17" s="32" t="s">
        <v>41</v>
      </c>
      <c r="B17" s="8" t="s">
        <v>42</v>
      </c>
      <c r="C17" s="8"/>
      <c r="D17" s="8"/>
      <c r="E17" s="8"/>
      <c r="F17" s="8"/>
      <c r="G17" s="4"/>
      <c r="H17" s="13"/>
      <c r="I17" s="4">
        <v>3507.6</v>
      </c>
      <c r="J17" s="34"/>
      <c r="K17" s="4"/>
      <c r="L17" s="9"/>
      <c r="M17" s="9"/>
      <c r="N17" s="4"/>
      <c r="O17" s="15">
        <f t="shared" si="1"/>
        <v>3507.6</v>
      </c>
    </row>
    <row r="18" spans="1:15" ht="31.5">
      <c r="A18" s="32" t="s">
        <v>43</v>
      </c>
      <c r="B18" s="8" t="s">
        <v>44</v>
      </c>
      <c r="C18" s="8">
        <v>8764</v>
      </c>
      <c r="D18" s="8">
        <v>8764</v>
      </c>
      <c r="E18" s="8">
        <v>8764</v>
      </c>
      <c r="F18" s="8">
        <v>8764</v>
      </c>
      <c r="G18" s="8">
        <v>8764</v>
      </c>
      <c r="H18" s="8">
        <v>8764</v>
      </c>
      <c r="I18" s="8">
        <v>8764</v>
      </c>
      <c r="J18" s="8">
        <v>8764</v>
      </c>
      <c r="K18" s="8">
        <v>8764</v>
      </c>
      <c r="L18" s="8">
        <v>8764</v>
      </c>
      <c r="M18" s="8">
        <v>8764</v>
      </c>
      <c r="N18" s="8">
        <v>8764</v>
      </c>
      <c r="O18" s="15">
        <f t="shared" si="1"/>
        <v>105168</v>
      </c>
    </row>
    <row r="19" spans="1:15" ht="15.75">
      <c r="A19" s="32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5">
        <f>627954.64*2.5/100</f>
        <v>15698.866000000002</v>
      </c>
    </row>
    <row r="20" spans="1:15" ht="15.75">
      <c r="A20" s="35" t="s">
        <v>46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5">
        <v>64883.81</v>
      </c>
    </row>
    <row r="21" spans="1:15" ht="31.5">
      <c r="A21" s="35" t="s">
        <v>47</v>
      </c>
      <c r="B21" s="8" t="s">
        <v>48</v>
      </c>
      <c r="C21" s="8">
        <f>81*4</f>
        <v>324</v>
      </c>
      <c r="D21" s="8">
        <f t="shared" ref="D21:N21" si="2">81*4</f>
        <v>324</v>
      </c>
      <c r="E21" s="8">
        <f t="shared" si="2"/>
        <v>324</v>
      </c>
      <c r="F21" s="8">
        <f t="shared" si="2"/>
        <v>324</v>
      </c>
      <c r="G21" s="8">
        <f t="shared" si="2"/>
        <v>324</v>
      </c>
      <c r="H21" s="8">
        <f t="shared" si="2"/>
        <v>324</v>
      </c>
      <c r="I21" s="8">
        <f t="shared" si="2"/>
        <v>324</v>
      </c>
      <c r="J21" s="8">
        <f t="shared" si="2"/>
        <v>324</v>
      </c>
      <c r="K21" s="8">
        <f t="shared" si="2"/>
        <v>324</v>
      </c>
      <c r="L21" s="8">
        <f t="shared" si="2"/>
        <v>324</v>
      </c>
      <c r="M21" s="8">
        <f t="shared" si="2"/>
        <v>324</v>
      </c>
      <c r="N21" s="8">
        <f t="shared" si="2"/>
        <v>324</v>
      </c>
      <c r="O21" s="15">
        <f>SUM(C21:N21)</f>
        <v>3888</v>
      </c>
    </row>
    <row r="22" spans="1:15" ht="44.25" customHeight="1">
      <c r="A22" s="32" t="s">
        <v>49</v>
      </c>
      <c r="B22" s="8"/>
      <c r="C22" s="8">
        <f>3548.1*0.2</f>
        <v>709.62</v>
      </c>
      <c r="D22" s="8">
        <f t="shared" ref="D22:N22" si="3">3548.1*0.2</f>
        <v>709.62</v>
      </c>
      <c r="E22" s="8">
        <f t="shared" si="3"/>
        <v>709.62</v>
      </c>
      <c r="F22" s="8">
        <f t="shared" si="3"/>
        <v>709.62</v>
      </c>
      <c r="G22" s="8">
        <f t="shared" si="3"/>
        <v>709.62</v>
      </c>
      <c r="H22" s="8">
        <f t="shared" si="3"/>
        <v>709.62</v>
      </c>
      <c r="I22" s="8">
        <f t="shared" si="3"/>
        <v>709.62</v>
      </c>
      <c r="J22" s="8">
        <f t="shared" si="3"/>
        <v>709.62</v>
      </c>
      <c r="K22" s="8">
        <f t="shared" si="3"/>
        <v>709.62</v>
      </c>
      <c r="L22" s="8">
        <f t="shared" si="3"/>
        <v>709.62</v>
      </c>
      <c r="M22" s="8">
        <f t="shared" si="3"/>
        <v>709.62</v>
      </c>
      <c r="N22" s="8">
        <f t="shared" si="3"/>
        <v>709.62</v>
      </c>
      <c r="O22" s="15">
        <f>SUM(C22:N22)</f>
        <v>8515.44</v>
      </c>
    </row>
    <row r="23" spans="1:15" ht="15.75">
      <c r="A23" s="30" t="s">
        <v>36</v>
      </c>
      <c r="B23" s="30"/>
      <c r="C23" s="30"/>
      <c r="D23" s="30"/>
      <c r="E23" s="30"/>
      <c r="F23" s="30"/>
      <c r="G23" s="15"/>
      <c r="H23" s="15"/>
      <c r="I23" s="15"/>
      <c r="J23" s="15"/>
      <c r="K23" s="15"/>
      <c r="L23" s="15"/>
      <c r="M23" s="15"/>
      <c r="N23" s="15"/>
      <c r="O23" s="15">
        <f>O22+O21+O20+O19+O18+O17+O16+O15+O14+O10</f>
        <v>687271.68599999999</v>
      </c>
    </row>
    <row r="25" spans="1:15" ht="15.75">
      <c r="B25" s="36" t="s">
        <v>50</v>
      </c>
      <c r="C25" s="36" t="s">
        <v>51</v>
      </c>
    </row>
    <row r="26" spans="1:15" ht="15.75">
      <c r="A26" t="s">
        <v>14</v>
      </c>
      <c r="B26" s="31">
        <v>613611.11</v>
      </c>
      <c r="C26" s="37">
        <v>627954.64</v>
      </c>
    </row>
    <row r="28" spans="1:15">
      <c r="A28" t="s">
        <v>52</v>
      </c>
      <c r="B28" s="38"/>
      <c r="C28" s="38">
        <f>C26-O23</f>
        <v>-59317.045999999973</v>
      </c>
    </row>
    <row r="30" spans="1:15">
      <c r="A30" t="s">
        <v>53</v>
      </c>
      <c r="C30">
        <v>3548.1</v>
      </c>
    </row>
    <row r="31" spans="1:15">
      <c r="A31" t="s">
        <v>54</v>
      </c>
      <c r="C31">
        <v>81</v>
      </c>
    </row>
  </sheetData>
  <mergeCells count="3">
    <mergeCell ref="A1:O1"/>
    <mergeCell ref="B4:B5"/>
    <mergeCell ref="A11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2019-01-21T09:32:47Z</dcterms:created>
  <dcterms:modified xsi:type="dcterms:W3CDTF">2019-01-21T09:33:15Z</dcterms:modified>
</cp:coreProperties>
</file>