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895" windowHeight="10995"/>
  </bookViews>
  <sheets>
    <sheet name="Дружбы, 8" sheetId="1" r:id="rId1"/>
  </sheets>
  <definedNames>
    <definedName name="_xlnm.Print_Area" localSheetId="0">'Дружбы, 8'!$A$1:$O$27</definedName>
  </definedNames>
  <calcPr calcId="124519"/>
</workbook>
</file>

<file path=xl/calcChain.xml><?xml version="1.0" encoding="utf-8"?>
<calcChain xmlns="http://schemas.openxmlformats.org/spreadsheetml/2006/main">
  <c r="C4" i="1"/>
  <c r="G4"/>
  <c r="I4"/>
  <c r="J4"/>
  <c r="L4"/>
  <c r="M4"/>
  <c r="N4"/>
  <c r="O4"/>
  <c r="K6"/>
  <c r="O6"/>
  <c r="C7"/>
  <c r="D7"/>
  <c r="E7"/>
  <c r="F7"/>
  <c r="G7"/>
  <c r="H7"/>
  <c r="I7"/>
  <c r="J7"/>
  <c r="K7"/>
  <c r="L7"/>
  <c r="M7"/>
  <c r="N7"/>
  <c r="O7"/>
  <c r="O8"/>
  <c r="O10"/>
  <c r="O14"/>
  <c r="O15"/>
  <c r="C17"/>
  <c r="D17"/>
  <c r="E17"/>
  <c r="F17"/>
  <c r="G17"/>
  <c r="H17"/>
  <c r="I17"/>
  <c r="J17"/>
  <c r="K17"/>
  <c r="L17"/>
  <c r="M17"/>
  <c r="N17"/>
  <c r="O17"/>
  <c r="C18"/>
  <c r="D18"/>
  <c r="E18"/>
  <c r="F18"/>
  <c r="G18"/>
  <c r="H18"/>
  <c r="I18"/>
  <c r="J18"/>
  <c r="K18"/>
  <c r="L18"/>
  <c r="M18"/>
  <c r="N18"/>
  <c r="O18"/>
  <c r="O19"/>
  <c r="G20"/>
  <c r="O20"/>
  <c r="O21"/>
  <c r="C26"/>
</calcChain>
</file>

<file path=xl/sharedStrings.xml><?xml version="1.0" encoding="utf-8"?>
<sst xmlns="http://schemas.openxmlformats.org/spreadsheetml/2006/main" count="68" uniqueCount="49">
  <si>
    <t>л/сч</t>
  </si>
  <si>
    <t xml:space="preserve">площадь </t>
  </si>
  <si>
    <t xml:space="preserve">Остаток на начало 01.01.2018г. </t>
  </si>
  <si>
    <t>Итого за год:</t>
  </si>
  <si>
    <t>Оплачено</t>
  </si>
  <si>
    <t>Начислено</t>
  </si>
  <si>
    <t>Итого:</t>
  </si>
  <si>
    <t>ООО "Дорсервис"</t>
  </si>
  <si>
    <t>(м2) Ремонт кровли  многоквартирного жилого дома</t>
  </si>
  <si>
    <t>ИП Соколов А.В.</t>
  </si>
  <si>
    <t>Услуги по благоустройству территории</t>
  </si>
  <si>
    <t>Паспортный</t>
  </si>
  <si>
    <t>Софтиком</t>
  </si>
  <si>
    <t>Услуги вычислительного центра</t>
  </si>
  <si>
    <t>ОДН</t>
  </si>
  <si>
    <t>Прогресс 2,5%</t>
  </si>
  <si>
    <t xml:space="preserve">ООО "Техник" 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</si>
  <si>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</si>
  <si>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</si>
  <si>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</si>
  <si>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</si>
  <si>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</si>
  <si>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</si>
  <si>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</si>
  <si>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</si>
  <si>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</si>
  <si>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</si>
  <si>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</si>
  <si>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</si>
  <si>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</si>
  <si>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работы</t>
  </si>
  <si>
    <t>Адрес: Дружбы, дом 8 2017 г.</t>
  </si>
  <si>
    <t xml:space="preserve">Чистый двор (КГМ, без ТБО) </t>
  </si>
  <si>
    <t>Работа по обеспечению вывоза бытовых отходов</t>
  </si>
  <si>
    <t>Управление домом (аренда и содержание офисных, тех. помещений, програмное обеспечение, налоги, транспортные расходы, услуги связи, канцелярия)</t>
  </si>
  <si>
    <t>Материалы</t>
  </si>
  <si>
    <t>Замена патронов - 2 шт. в кв. 104; Прокладка трубопровода ПП Ду 25 - 4 м.; Демонтаж стальной трубы Ду 20 - 4 м. в кв. 106,109; Смена остекления оконных переплетов - 15 кв.м.</t>
  </si>
  <si>
    <t>Демонтаж стальной трубы Ду 20 - 2 м.; Прокладка трубопровода ПП Ду 25 - 2 м.; Прокладка трубопровода ПП Ду 20  - 2 м.; Демонтаж стальной трубы Д 15 - 2 м. в кв. 93,96; Замена участка провода - 5 п.м. в кв. 21</t>
  </si>
  <si>
    <t>Замена выкл. - 2 шт. в кв. 141; Замена патрона - 1 шт. 2 подъезд; Замена патронов - 2 шт. 2 подъезд; Замена ламп - 3 шт. 2,8,12 подъезд; Прокладка трубопровода КНС из ПП Ду 110 - 9 м.; Прокладка трубопровода КНС из ПП Ду 50 - 4,5 м.; Демонтаж чугунной трубы Ду 110 - 9 м.; Демонтаж чугунной трубы Ду 50 - 4,5 м. подъезд 1; Прокладка трубопровода ПП Ду 25 - 1 м.; Демонтаж стальной трубы Ду 25 - 1 м. в кв. 93</t>
  </si>
  <si>
    <t>Покрытие поверхностей грунтовкой глубокого проникновения за 1 раз стен - 106 кв.м.; Окраска клеевыми составами - 106 кв.м.; Простая масляная окраска ранее окрашенных стен с подготовкой и расчисткой старой краски до 35% - 20 кв.м.; Простая масляная окраска ранее окрашенных дверей с подготовкой и расчисткой старой краски до 35% - 5 кв.м. подъезды 4,5,8,11 (5 этаж протечки)</t>
  </si>
  <si>
    <t>Замена выкючатея - 1 шт.; Провод - 7 п.м. в кв. 15; Замена выключателя - 1 шт. в кв. 104; Прокладка трубопровода ПП Ду 20 - 4 м.; Демонтаж стальной трубы Ду 20 - 4 м. в кв. 113,116; Демонтаж стальной трубы Ду 57 - 4 м.; Прокладка стальной трубы Ду 57 - 4 м. в кв. 25; Демонтаж стальной трубы Ду 32 - 4 м.; Прокладка трубопровода ПП Ду 32 - 4 м. в кв. 75; Спил клена до 400 мм под корень - 1 шт.; Распил на чурки - 1,5 куб.м.; Погрузка своими силами вручную - 1 тн.; Вывоз на машине; Спил клена более 250 мм под корень - 1 шт.; Распил на чурки - 1,1 куб.м.; Погрузка вручную на машину - 0,7 тн., Вывоз на машине</t>
  </si>
  <si>
    <t>Демонтаж чугунной трубы Ду 50 - 1 м.; Прокладка трубопровода КНС из ПП Ду 50 - 1 м.; Прокладка трубопровода КНС из ПП Ду 110 - 25 м.; Демонтаж чугунной трубы Ду 110 - 25 м.в магазине Красное и белое; Замена патрона - 1 шт. в кв. 129</t>
  </si>
  <si>
    <t>Демонтаж стальной трубы Ду 20 - 2 м.; Прокадка трубопровода ПП Ду 25 - 2 м. в кв. 23,26; Врезка вентиля Ду 15 - 3 шт.; Врезка вентиля Ду 20 - 1 шт.; Демонтаж стальной трубы Ду 25 - 12 м.; Демонтаж стальной трубы Д 15 - 2 м.; Прокладка трубопровода ПП Ду 25 - 12 м.; Прокадка трубопровода ПП Ду 20 - 2 м. в подъезде 10</t>
  </si>
  <si>
    <t>Замена выключателя - 1 шт. в кв. 117; Замена выключателя  - 1 шт.; Замена лампы - 1 шт. в подъезде 5; Врезка вентиля Ду 20 - 4 шт. в подвале</t>
  </si>
  <si>
    <t>Замена выключателя - 1 шт. в подъезде 6</t>
  </si>
  <si>
    <t>Изготовление временной перемычки кабеля - 18 п.м.; Замена участка кабеля - 2 п.м. в кв. 164-166</t>
  </si>
  <si>
    <t>Замена выключателя - 2 шт. в кв. 160</t>
  </si>
  <si>
    <t>Побелка стен и потолков - 400 кв.м.; Простая масляная окраска ранее окрашеных стен с подготовкой и расчисткой старой краски до 35 % - 6 кв.м. в подъездах 5,6,7,9; Замена выключателя автомат. - 2 шт. в кв. 75</t>
  </si>
  <si>
    <t>Виды работ</t>
  </si>
</sst>
</file>

<file path=xl/styles.xml><?xml version="1.0" encoding="utf-8"?>
<styleSheet xmlns="http://schemas.openxmlformats.org/spreadsheetml/2006/main">
  <numFmts count="3">
    <numFmt numFmtId="164" formatCode="#,##0.00_ ;[Red]\-#,##0.00\ "/>
    <numFmt numFmtId="165" formatCode="#,##0.00;[Red]\-#,##0.00"/>
    <numFmt numFmtId="166" formatCode="0.00;[Red]\-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5" fillId="0" borderId="1" xfId="1" applyNumberFormat="1" applyFont="1" applyBorder="1" applyAlignment="1">
      <alignment horizontal="center" vertical="center" wrapText="1"/>
    </xf>
    <xf numFmtId="165" fontId="5" fillId="0" borderId="1" xfId="2" applyNumberFormat="1" applyFont="1" applyBorder="1" applyAlignment="1">
      <alignment horizontal="center" vertical="center"/>
    </xf>
    <xf numFmtId="165" fontId="5" fillId="0" borderId="1" xfId="3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Border="1"/>
    <xf numFmtId="166" fontId="5" fillId="0" borderId="1" xfId="2" applyNumberFormat="1" applyFont="1" applyBorder="1" applyAlignment="1">
      <alignment horizontal="center" vertical="center" wrapText="1"/>
    </xf>
    <xf numFmtId="165" fontId="5" fillId="0" borderId="1" xfId="3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 wrapText="1"/>
    </xf>
    <xf numFmtId="166" fontId="5" fillId="0" borderId="1" xfId="3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2" fontId="5" fillId="0" borderId="1" xfId="2" applyNumberFormat="1" applyFont="1" applyBorder="1" applyAlignment="1">
      <alignment horizontal="center" vertical="center"/>
    </xf>
    <xf numFmtId="166" fontId="5" fillId="0" borderId="1" xfId="4" applyNumberFormat="1" applyFont="1" applyBorder="1" applyAlignment="1">
      <alignment horizontal="center" vertical="center"/>
    </xf>
    <xf numFmtId="166" fontId="5" fillId="0" borderId="1" xfId="3" applyNumberFormat="1" applyFont="1" applyBorder="1" applyAlignment="1">
      <alignment horizontal="center" vertical="center"/>
    </xf>
    <xf numFmtId="4" fontId="6" fillId="0" borderId="1" xfId="1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66" fontId="5" fillId="0" borderId="3" xfId="2" applyNumberFormat="1" applyFont="1" applyBorder="1" applyAlignment="1">
      <alignment horizontal="center" vertical="center" wrapText="1"/>
    </xf>
    <xf numFmtId="165" fontId="5" fillId="0" borderId="3" xfId="3" applyNumberFormat="1" applyFont="1" applyBorder="1" applyAlignment="1">
      <alignment horizontal="center" vertical="center" wrapText="1"/>
    </xf>
    <xf numFmtId="165" fontId="5" fillId="0" borderId="3" xfId="4" applyNumberFormat="1" applyFont="1" applyBorder="1" applyAlignment="1">
      <alignment horizontal="center" vertical="center" wrapText="1"/>
    </xf>
    <xf numFmtId="2" fontId="5" fillId="0" borderId="1" xfId="1" applyNumberFormat="1" applyFont="1" applyBorder="1" applyAlignment="1">
      <alignment horizontal="center" vertical="center" wrapText="1"/>
    </xf>
    <xf numFmtId="0" fontId="5" fillId="0" borderId="1" xfId="5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6" fontId="5" fillId="0" borderId="1" xfId="2" applyNumberFormat="1" applyFont="1" applyBorder="1" applyAlignment="1">
      <alignment horizontal="center" vertical="center"/>
    </xf>
    <xf numFmtId="2" fontId="5" fillId="0" borderId="1" xfId="5" applyNumberFormat="1" applyFont="1" applyBorder="1" applyAlignment="1">
      <alignment horizontal="center" vertical="center" wrapText="1"/>
    </xf>
    <xf numFmtId="165" fontId="5" fillId="0" borderId="1" xfId="4" applyNumberFormat="1" applyFont="1" applyBorder="1" applyAlignment="1">
      <alignment horizontal="center" vertical="center"/>
    </xf>
    <xf numFmtId="4" fontId="5" fillId="0" borderId="1" xfId="5" applyNumberFormat="1" applyFont="1" applyBorder="1" applyAlignment="1">
      <alignment horizontal="center" vertical="center" wrapText="1"/>
    </xf>
  </cellXfs>
  <cellStyles count="7">
    <cellStyle name="Обычный" xfId="0" builtinId="0"/>
    <cellStyle name="Обычный 2" xfId="5"/>
    <cellStyle name="Обычный 3" xfId="6"/>
    <cellStyle name="Обычный_3-20а" xfId="3"/>
    <cellStyle name="Обычный_5-3" xfId="2"/>
    <cellStyle name="Обычный_Кр-12" xfId="4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topLeftCell="A16" workbookViewId="0">
      <selection activeCell="C32" sqref="C32"/>
    </sheetView>
  </sheetViews>
  <sheetFormatPr defaultRowHeight="15"/>
  <cols>
    <col min="1" max="1" width="38.5703125" customWidth="1"/>
    <col min="2" max="2" width="20.140625" customWidth="1"/>
    <col min="3" max="3" width="17.5703125" customWidth="1"/>
    <col min="4" max="4" width="11" customWidth="1"/>
    <col min="5" max="5" width="13" customWidth="1"/>
    <col min="6" max="6" width="12.42578125" customWidth="1"/>
    <col min="7" max="7" width="12.85546875" customWidth="1"/>
    <col min="8" max="8" width="24.28515625" customWidth="1"/>
    <col min="9" max="9" width="18.28515625" customWidth="1"/>
    <col min="10" max="10" width="40" customWidth="1"/>
    <col min="11" max="11" width="26.7109375" customWidth="1"/>
    <col min="12" max="12" width="28.42578125" customWidth="1"/>
    <col min="13" max="13" width="18.5703125" customWidth="1"/>
    <col min="14" max="14" width="12.7109375" customWidth="1"/>
    <col min="15" max="15" width="18.42578125" customWidth="1"/>
  </cols>
  <sheetData>
    <row r="1" spans="1:15" ht="15.75">
      <c r="A1" s="26" t="s">
        <v>31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>
      <c r="A3" s="24" t="s">
        <v>30</v>
      </c>
      <c r="B3" s="24"/>
      <c r="C3" s="24" t="s">
        <v>29</v>
      </c>
      <c r="D3" s="24" t="s">
        <v>28</v>
      </c>
      <c r="E3" s="24" t="s">
        <v>27</v>
      </c>
      <c r="F3" s="24" t="s">
        <v>26</v>
      </c>
      <c r="G3" s="8" t="s">
        <v>25</v>
      </c>
      <c r="H3" s="8" t="s">
        <v>24</v>
      </c>
      <c r="I3" s="8" t="s">
        <v>23</v>
      </c>
      <c r="J3" s="8" t="s">
        <v>22</v>
      </c>
      <c r="K3" s="8" t="s">
        <v>21</v>
      </c>
      <c r="L3" s="8" t="s">
        <v>20</v>
      </c>
      <c r="M3" s="8" t="s">
        <v>19</v>
      </c>
      <c r="N3" s="8" t="s">
        <v>18</v>
      </c>
      <c r="O3" s="23" t="s">
        <v>3</v>
      </c>
    </row>
    <row r="4" spans="1:15" ht="118.5" customHeight="1">
      <c r="A4" s="22" t="s">
        <v>17</v>
      </c>
      <c r="B4" s="38" t="s">
        <v>16</v>
      </c>
      <c r="C4" s="12">
        <f>12631+302</f>
        <v>12933</v>
      </c>
      <c r="D4" s="9">
        <v>302</v>
      </c>
      <c r="E4" s="42">
        <v>549</v>
      </c>
      <c r="F4" s="40">
        <v>34</v>
      </c>
      <c r="G4" s="40">
        <f>209+4528</f>
        <v>4737</v>
      </c>
      <c r="H4" s="42">
        <v>13244</v>
      </c>
      <c r="I4" s="42">
        <f>6566+61</f>
        <v>6627</v>
      </c>
      <c r="J4" s="41">
        <f>340+5333+3388</f>
        <v>9061</v>
      </c>
      <c r="K4" s="11">
        <v>4973</v>
      </c>
      <c r="L4" s="40">
        <f>585+4224</f>
        <v>4809</v>
      </c>
      <c r="M4" s="40">
        <f>2515+202</f>
        <v>2717</v>
      </c>
      <c r="N4" s="39">
        <f>120+2169+3320</f>
        <v>5609</v>
      </c>
      <c r="O4" s="5">
        <f>SUM(C4:N4)</f>
        <v>65595</v>
      </c>
    </row>
    <row r="5" spans="1:15" ht="287.25" customHeight="1">
      <c r="A5" s="22" t="s">
        <v>48</v>
      </c>
      <c r="B5" s="38"/>
      <c r="C5" s="12" t="s">
        <v>47</v>
      </c>
      <c r="D5" s="37" t="s">
        <v>46</v>
      </c>
      <c r="E5" s="36" t="s">
        <v>45</v>
      </c>
      <c r="F5" s="36" t="s">
        <v>44</v>
      </c>
      <c r="G5" s="19" t="s">
        <v>43</v>
      </c>
      <c r="H5" s="20" t="s">
        <v>42</v>
      </c>
      <c r="I5" s="19" t="s">
        <v>41</v>
      </c>
      <c r="J5" s="19" t="s">
        <v>40</v>
      </c>
      <c r="K5" s="18" t="s">
        <v>39</v>
      </c>
      <c r="L5" s="19" t="s">
        <v>38</v>
      </c>
      <c r="M5" s="18" t="s">
        <v>37</v>
      </c>
      <c r="N5" s="17" t="s">
        <v>36</v>
      </c>
      <c r="O5" s="5"/>
    </row>
    <row r="6" spans="1:15" ht="20.25" customHeight="1">
      <c r="A6" s="22" t="s">
        <v>35</v>
      </c>
      <c r="B6" s="21"/>
      <c r="C6" s="21">
        <v>2203.84</v>
      </c>
      <c r="D6" s="21">
        <v>152.27000000000001</v>
      </c>
      <c r="E6" s="9">
        <v>1488.9</v>
      </c>
      <c r="F6" s="35">
        <v>35.61</v>
      </c>
      <c r="G6" s="35">
        <v>812.48</v>
      </c>
      <c r="H6" s="35">
        <v>2086.77</v>
      </c>
      <c r="I6" s="34">
        <v>817.86</v>
      </c>
      <c r="J6" s="34">
        <v>1096.03</v>
      </c>
      <c r="K6" s="33">
        <f>1877.15+10.2</f>
        <v>1887.3500000000001</v>
      </c>
      <c r="L6" s="34">
        <v>20076.73</v>
      </c>
      <c r="M6" s="33">
        <v>14048.65</v>
      </c>
      <c r="N6" s="32">
        <v>312.63</v>
      </c>
      <c r="O6" s="5">
        <f>SUM(B6:N6)</f>
        <v>45019.119999999995</v>
      </c>
    </row>
    <row r="7" spans="1:15" ht="86.25" customHeight="1">
      <c r="A7" s="31" t="s">
        <v>34</v>
      </c>
      <c r="B7" s="21"/>
      <c r="C7" s="21">
        <f>8158.7*4.1</f>
        <v>33450.67</v>
      </c>
      <c r="D7" s="21">
        <f>8158.7*4.1</f>
        <v>33450.67</v>
      </c>
      <c r="E7" s="21">
        <f>8158.7*4.1</f>
        <v>33450.67</v>
      </c>
      <c r="F7" s="21">
        <f>8158.7*4.1</f>
        <v>33450.67</v>
      </c>
      <c r="G7" s="21">
        <f>8158.7*4.1</f>
        <v>33450.67</v>
      </c>
      <c r="H7" s="21">
        <f>8158.7*4.1</f>
        <v>33450.67</v>
      </c>
      <c r="I7" s="21">
        <f>8158.7*4.1</f>
        <v>33450.67</v>
      </c>
      <c r="J7" s="21">
        <f>8158.7*4.1</f>
        <v>33450.67</v>
      </c>
      <c r="K7" s="21">
        <f>8158.7*4.1</f>
        <v>33450.67</v>
      </c>
      <c r="L7" s="21">
        <f>8158.7*4.1</f>
        <v>33450.67</v>
      </c>
      <c r="M7" s="21">
        <f>8158.7*4.1</f>
        <v>33450.67</v>
      </c>
      <c r="N7" s="21">
        <f>8158.7*4.1</f>
        <v>33450.67</v>
      </c>
      <c r="O7" s="5">
        <f>SUM(C7:N7)</f>
        <v>401408.03999999986</v>
      </c>
    </row>
    <row r="8" spans="1:15" ht="41.25" customHeight="1">
      <c r="A8" s="22" t="s">
        <v>33</v>
      </c>
      <c r="B8" s="12" t="s">
        <v>32</v>
      </c>
      <c r="C8" s="12">
        <v>506</v>
      </c>
      <c r="D8" s="12">
        <v>424.38</v>
      </c>
      <c r="E8" s="9"/>
      <c r="F8" s="9"/>
      <c r="G8" s="9"/>
      <c r="H8" s="9"/>
      <c r="I8" s="9"/>
      <c r="J8" s="9"/>
      <c r="K8" s="9"/>
      <c r="L8" s="9"/>
      <c r="M8" s="9"/>
      <c r="N8" s="9">
        <v>742.5</v>
      </c>
      <c r="O8" s="30">
        <f>SUM(C8:N8)</f>
        <v>1672.88</v>
      </c>
    </row>
    <row r="9" spans="1:15" ht="15.75">
      <c r="A9" s="22"/>
      <c r="B9" s="12"/>
      <c r="C9" s="12"/>
      <c r="D9" s="12"/>
      <c r="E9" s="12"/>
      <c r="F9" s="12"/>
      <c r="G9" s="11"/>
      <c r="H9" s="29"/>
      <c r="I9" s="28"/>
      <c r="J9" s="27"/>
      <c r="K9" s="11"/>
      <c r="L9" s="28"/>
      <c r="M9" s="27"/>
      <c r="N9" s="27"/>
      <c r="O9" s="5"/>
    </row>
    <row r="10" spans="1:15" ht="15.75">
      <c r="A10" s="7" t="s">
        <v>6</v>
      </c>
      <c r="B10" s="7"/>
      <c r="C10" s="7"/>
      <c r="D10" s="7"/>
      <c r="E10" s="7"/>
      <c r="F10" s="7"/>
      <c r="G10" s="5"/>
      <c r="H10" s="5"/>
      <c r="I10" s="5"/>
      <c r="J10" s="5"/>
      <c r="K10" s="5"/>
      <c r="L10" s="5"/>
      <c r="M10" s="5"/>
      <c r="N10" s="5"/>
      <c r="O10" s="5">
        <f>SUM(O4:O9)</f>
        <v>513695.03999999986</v>
      </c>
    </row>
    <row r="11" spans="1:15" ht="15.75">
      <c r="A11" s="26" t="s">
        <v>31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</row>
    <row r="12" spans="1:15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</row>
    <row r="13" spans="1:15" ht="15.75">
      <c r="A13" s="24" t="s">
        <v>30</v>
      </c>
      <c r="B13" s="24"/>
      <c r="C13" s="24" t="s">
        <v>29</v>
      </c>
      <c r="D13" s="24" t="s">
        <v>28</v>
      </c>
      <c r="E13" s="24" t="s">
        <v>27</v>
      </c>
      <c r="F13" s="24" t="s">
        <v>26</v>
      </c>
      <c r="G13" s="8" t="s">
        <v>25</v>
      </c>
      <c r="H13" s="8" t="s">
        <v>24</v>
      </c>
      <c r="I13" s="8" t="s">
        <v>23</v>
      </c>
      <c r="J13" s="8" t="s">
        <v>22</v>
      </c>
      <c r="K13" s="8" t="s">
        <v>21</v>
      </c>
      <c r="L13" s="8" t="s">
        <v>20</v>
      </c>
      <c r="M13" s="8" t="s">
        <v>19</v>
      </c>
      <c r="N13" s="8" t="s">
        <v>18</v>
      </c>
      <c r="O13" s="23" t="s">
        <v>3</v>
      </c>
    </row>
    <row r="14" spans="1:15" ht="108.75" customHeight="1">
      <c r="A14" s="22" t="s">
        <v>17</v>
      </c>
      <c r="B14" s="12" t="s">
        <v>16</v>
      </c>
      <c r="C14" s="9">
        <v>28637</v>
      </c>
      <c r="D14" s="9">
        <v>28637</v>
      </c>
      <c r="E14" s="9">
        <v>28637</v>
      </c>
      <c r="F14" s="9">
        <v>28637</v>
      </c>
      <c r="G14" s="9">
        <v>28637</v>
      </c>
      <c r="H14" s="9">
        <v>28637</v>
      </c>
      <c r="I14" s="9">
        <v>28637</v>
      </c>
      <c r="J14" s="9">
        <v>28637</v>
      </c>
      <c r="K14" s="9">
        <v>28637</v>
      </c>
      <c r="L14" s="9">
        <v>28637</v>
      </c>
      <c r="M14" s="9">
        <v>28637</v>
      </c>
      <c r="N14" s="9">
        <v>28637</v>
      </c>
      <c r="O14" s="5">
        <f>SUM(C14:N14)</f>
        <v>343644</v>
      </c>
    </row>
    <row r="15" spans="1:15" ht="23.25" customHeight="1">
      <c r="A15" s="13" t="s">
        <v>15</v>
      </c>
      <c r="B15" s="12"/>
      <c r="C15" s="21"/>
      <c r="D15" s="21"/>
      <c r="E15" s="21"/>
      <c r="F15" s="21"/>
      <c r="G15" s="19"/>
      <c r="H15" s="20"/>
      <c r="I15" s="19"/>
      <c r="J15" s="19"/>
      <c r="K15" s="18"/>
      <c r="L15" s="19"/>
      <c r="M15" s="18"/>
      <c r="N15" s="17"/>
      <c r="O15" s="5">
        <f>1361615.62*2.5/100</f>
        <v>34040.390500000001</v>
      </c>
    </row>
    <row r="16" spans="1:15" ht="24.75" customHeight="1">
      <c r="A16" s="15" t="s">
        <v>14</v>
      </c>
      <c r="B16" s="16"/>
      <c r="C16" s="1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5">
        <v>158532.60999999999</v>
      </c>
    </row>
    <row r="17" spans="1:15" ht="20.25" customHeight="1">
      <c r="A17" s="15" t="s">
        <v>13</v>
      </c>
      <c r="B17" s="12" t="s">
        <v>12</v>
      </c>
      <c r="C17" s="12">
        <f>175*4</f>
        <v>700</v>
      </c>
      <c r="D17" s="12">
        <f>175*4</f>
        <v>700</v>
      </c>
      <c r="E17" s="12">
        <f>175*4</f>
        <v>700</v>
      </c>
      <c r="F17" s="12">
        <f>175*4</f>
        <v>700</v>
      </c>
      <c r="G17" s="12">
        <f>175*4</f>
        <v>700</v>
      </c>
      <c r="H17" s="12">
        <f>175*4</f>
        <v>700</v>
      </c>
      <c r="I17" s="12">
        <f>175*4</f>
        <v>700</v>
      </c>
      <c r="J17" s="12">
        <f>175*4</f>
        <v>700</v>
      </c>
      <c r="K17" s="12">
        <f>175*4</f>
        <v>700</v>
      </c>
      <c r="L17" s="12">
        <f>175*4</f>
        <v>700</v>
      </c>
      <c r="M17" s="12">
        <f>175*4</f>
        <v>700</v>
      </c>
      <c r="N17" s="12">
        <f>175*4</f>
        <v>700</v>
      </c>
      <c r="O17" s="5">
        <f>SUM(C17:N17)</f>
        <v>8400</v>
      </c>
    </row>
    <row r="18" spans="1:15" ht="21" customHeight="1">
      <c r="A18" s="13" t="s">
        <v>11</v>
      </c>
      <c r="B18" s="14"/>
      <c r="C18" s="12">
        <f>8158.7*0.2</f>
        <v>1631.74</v>
      </c>
      <c r="D18" s="12">
        <f>8158.7*0.2</f>
        <v>1631.74</v>
      </c>
      <c r="E18" s="12">
        <f>8158.7*0.2</f>
        <v>1631.74</v>
      </c>
      <c r="F18" s="12">
        <f>8158.7*0.2</f>
        <v>1631.74</v>
      </c>
      <c r="G18" s="12">
        <f>8158.7*0.2</f>
        <v>1631.74</v>
      </c>
      <c r="H18" s="12">
        <f>8158.7*0.2</f>
        <v>1631.74</v>
      </c>
      <c r="I18" s="12">
        <f>8158.7*0.2</f>
        <v>1631.74</v>
      </c>
      <c r="J18" s="12">
        <f>8158.7*0.2</f>
        <v>1631.74</v>
      </c>
      <c r="K18" s="12">
        <f>8158.7*0.2</f>
        <v>1631.74</v>
      </c>
      <c r="L18" s="12">
        <f>8158.7*0.2</f>
        <v>1631.74</v>
      </c>
      <c r="M18" s="12">
        <f>8158.7*0.2</f>
        <v>1631.74</v>
      </c>
      <c r="N18" s="12">
        <f>8158.7*0.2</f>
        <v>1631.74</v>
      </c>
      <c r="O18" s="5">
        <f>SUM(C18:N18)</f>
        <v>19580.88</v>
      </c>
    </row>
    <row r="19" spans="1:15" ht="50.25" customHeight="1">
      <c r="A19" s="13" t="s">
        <v>10</v>
      </c>
      <c r="B19" s="12" t="s">
        <v>9</v>
      </c>
      <c r="C19" s="12">
        <v>20252</v>
      </c>
      <c r="D19" s="12">
        <v>20252</v>
      </c>
      <c r="E19" s="12">
        <v>20252</v>
      </c>
      <c r="F19" s="12">
        <v>20252</v>
      </c>
      <c r="G19" s="12">
        <v>20252</v>
      </c>
      <c r="H19" s="12">
        <v>20252</v>
      </c>
      <c r="I19" s="12">
        <v>20252</v>
      </c>
      <c r="J19" s="12">
        <v>20252</v>
      </c>
      <c r="K19" s="12">
        <v>20252</v>
      </c>
      <c r="L19" s="12">
        <v>20252</v>
      </c>
      <c r="M19" s="12">
        <v>20252</v>
      </c>
      <c r="N19" s="12">
        <v>20252</v>
      </c>
      <c r="O19" s="5">
        <f>SUM(C19:N19)</f>
        <v>243024</v>
      </c>
    </row>
    <row r="20" spans="1:15" ht="109.5" customHeight="1">
      <c r="A20" s="13" t="s">
        <v>8</v>
      </c>
      <c r="B20" s="12" t="s">
        <v>7</v>
      </c>
      <c r="C20" s="12"/>
      <c r="D20" s="12"/>
      <c r="E20" s="12"/>
      <c r="F20" s="12">
        <v>169156</v>
      </c>
      <c r="G20" s="8">
        <f>203843+86296</f>
        <v>290139</v>
      </c>
      <c r="H20" s="11"/>
      <c r="I20" s="8"/>
      <c r="J20" s="10"/>
      <c r="K20" s="8"/>
      <c r="L20" s="9"/>
      <c r="M20" s="9"/>
      <c r="N20" s="8"/>
      <c r="O20" s="5">
        <f>SUM(C20:N20)</f>
        <v>459295</v>
      </c>
    </row>
    <row r="21" spans="1:15" ht="15.75">
      <c r="A21" s="7" t="s">
        <v>6</v>
      </c>
      <c r="B21" s="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5">
        <f>O20+O19+O18+O17+O16+O15+O14+O10</f>
        <v>1780211.9204999998</v>
      </c>
    </row>
    <row r="23" spans="1:15" ht="15.75">
      <c r="A23" s="2"/>
      <c r="B23" s="4" t="s">
        <v>5</v>
      </c>
      <c r="C23" s="4" t="s">
        <v>4</v>
      </c>
    </row>
    <row r="24" spans="1:15" ht="15.75">
      <c r="A24" s="2" t="s">
        <v>3</v>
      </c>
      <c r="B24" s="1">
        <v>1420583.17</v>
      </c>
      <c r="C24" s="1">
        <v>1361615.62</v>
      </c>
    </row>
    <row r="25" spans="1:15" ht="15.75">
      <c r="A25" s="2"/>
      <c r="B25" s="1"/>
      <c r="C25" s="1"/>
    </row>
    <row r="26" spans="1:15" ht="15.75">
      <c r="A26" s="2" t="s">
        <v>2</v>
      </c>
      <c r="B26" s="3"/>
      <c r="C26" s="3">
        <f>C24-O21</f>
        <v>-418596.30049999966</v>
      </c>
    </row>
    <row r="27" spans="1:15" ht="15.75">
      <c r="A27" s="2"/>
      <c r="B27" s="1"/>
      <c r="C27" s="1"/>
    </row>
    <row r="28" spans="1:15" ht="15.75">
      <c r="A28" s="2" t="s">
        <v>1</v>
      </c>
      <c r="B28" s="1"/>
      <c r="C28" s="1">
        <v>8158.7</v>
      </c>
    </row>
    <row r="29" spans="1:15" ht="15.75">
      <c r="A29" s="2" t="s">
        <v>0</v>
      </c>
      <c r="B29" s="1"/>
      <c r="C29" s="1">
        <v>175</v>
      </c>
    </row>
    <row r="30" spans="1:15" ht="15.75">
      <c r="B30" s="1"/>
      <c r="C30" s="1"/>
    </row>
  </sheetData>
  <mergeCells count="3">
    <mergeCell ref="A1:O1"/>
    <mergeCell ref="B4:B5"/>
    <mergeCell ref="A11:O11"/>
  </mergeCells>
  <pageMargins left="0.70866141732283472" right="0.70866141732283472" top="0.74803149606299213" bottom="0.74803149606299213" header="0.31496062992125984" footer="0.31496062992125984"/>
  <pageSetup paperSize="9" scale="41" orientation="landscape" verticalDpi="0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Дружбы, 8</vt:lpstr>
      <vt:lpstr>'Дружбы, 8'!Область_печати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Евгений</cp:lastModifiedBy>
  <dcterms:created xsi:type="dcterms:W3CDTF">2018-12-03T04:08:37Z</dcterms:created>
  <dcterms:modified xsi:type="dcterms:W3CDTF">2018-12-03T04:08:51Z</dcterms:modified>
</cp:coreProperties>
</file>